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Západ\20. 396-003 Rešice\soupis prací\"/>
    </mc:Choice>
  </mc:AlternateContent>
  <bookViews>
    <workbookView xWindow="0" yWindow="0" windowWidth="38400" windowHeight="17700" activeTab="1"/>
  </bookViews>
  <sheets>
    <sheet name="Rekapitulace" sheetId="4" r:id="rId1"/>
    <sheet name="000_Ostatní + Vedlejší" sheetId="2" r:id="rId2"/>
    <sheet name="SO 201" sheetId="3" r:id="rId3"/>
  </sheets>
  <calcPr calcId="162913"/>
  <webPublishing codePage="0"/>
</workbook>
</file>

<file path=xl/calcChain.xml><?xml version="1.0" encoding="utf-8"?>
<calcChain xmlns="http://schemas.openxmlformats.org/spreadsheetml/2006/main">
  <c r="D10" i="4" l="1"/>
  <c r="D11" i="4"/>
  <c r="C11" i="4" l="1"/>
  <c r="C10" i="4"/>
  <c r="I22" i="2" l="1"/>
  <c r="I18" i="2"/>
  <c r="I14" i="2"/>
  <c r="I10" i="2"/>
  <c r="I9" i="2" l="1"/>
  <c r="E11" i="4"/>
  <c r="E10" i="4"/>
  <c r="C6" i="4"/>
  <c r="C7" i="4" l="1"/>
  <c r="I58" i="3"/>
  <c r="I74" i="3" l="1"/>
  <c r="N74" i="3" s="1"/>
  <c r="I70" i="3"/>
  <c r="N70" i="3" s="1"/>
  <c r="I66" i="3"/>
  <c r="N66" i="3" s="1"/>
  <c r="I62" i="3"/>
  <c r="N62" i="3" s="1"/>
  <c r="I53" i="3"/>
  <c r="P52" i="3" s="1"/>
  <c r="I48" i="3"/>
  <c r="N48" i="3" s="1"/>
  <c r="I44" i="3"/>
  <c r="N44" i="3" s="1"/>
  <c r="I39" i="3"/>
  <c r="N39" i="3" s="1"/>
  <c r="I35" i="3"/>
  <c r="N35" i="3" s="1"/>
  <c r="I31" i="3"/>
  <c r="N31" i="3" s="1"/>
  <c r="I26" i="3"/>
  <c r="N26" i="3" s="1"/>
  <c r="I22" i="3"/>
  <c r="N22" i="3" s="1"/>
  <c r="I18" i="3"/>
  <c r="N18" i="3" s="1"/>
  <c r="I13" i="3"/>
  <c r="N13" i="3" s="1"/>
  <c r="I9" i="3"/>
  <c r="N9" i="3" s="1"/>
  <c r="Q9" i="2"/>
  <c r="N9" i="2" s="1"/>
  <c r="N2" i="2" s="1"/>
  <c r="P9" i="2" l="1"/>
  <c r="I3" i="2" s="1"/>
  <c r="I57" i="3"/>
  <c r="I52" i="3"/>
  <c r="I43" i="3"/>
  <c r="I30" i="3"/>
  <c r="I17" i="3"/>
  <c r="I8" i="3"/>
  <c r="Q43" i="3"/>
  <c r="N43" i="3" s="1"/>
  <c r="P17" i="3"/>
  <c r="P30" i="3"/>
  <c r="P43" i="3"/>
  <c r="Q57" i="3"/>
  <c r="N57" i="3" s="1"/>
  <c r="P8" i="3"/>
  <c r="Q17" i="3"/>
  <c r="N17" i="3" s="1"/>
  <c r="Q8" i="3"/>
  <c r="N8" i="3" s="1"/>
  <c r="P57" i="3"/>
  <c r="Q30" i="3"/>
  <c r="N30" i="3" s="1"/>
  <c r="N53" i="3"/>
  <c r="Q52" i="3" s="1"/>
  <c r="N52" i="3" s="1"/>
  <c r="I3" i="3" l="1"/>
  <c r="N2" i="3"/>
</calcChain>
</file>

<file path=xl/sharedStrings.xml><?xml version="1.0" encoding="utf-8"?>
<sst xmlns="http://schemas.openxmlformats.org/spreadsheetml/2006/main" count="333" uniqueCount="147">
  <si>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</si>
  <si>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</si>
  <si>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</si>
  <si>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</si>
  <si>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</si>
  <si>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</si>
  <si>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</si>
  <si>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</si>
  <si>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</si>
  <si>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</si>
  <si>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</si>
  <si>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</si>
  <si>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</si>
  <si>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</si>
  <si>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</si>
  <si>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</si>
  <si>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</si>
  <si>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</si>
  <si>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</si>
  <si>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</si>
  <si>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</si>
  <si>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</si>
  <si>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</si>
  <si>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</si>
  <si>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</si>
  <si>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</si>
  <si>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</si>
  <si>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</si>
  <si>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</si>
  <si>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</si>
  <si>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</si>
  <si>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</si>
  <si>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</si>
  <si>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</si>
  <si>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</si>
  <si>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</si>
  <si>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</si>
  <si>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</si>
  <si>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/>
  </si>
  <si>
    <t>KPL</t>
  </si>
  <si>
    <t>PP</t>
  </si>
  <si>
    <t>VV</t>
  </si>
  <si>
    <t>1=1,000 [A]</t>
  </si>
  <si>
    <t>TS</t>
  </si>
  <si>
    <t>Vedlejší</t>
  </si>
  <si>
    <t>00003</t>
  </si>
  <si>
    <t>R</t>
  </si>
  <si>
    <t>SO 201</t>
  </si>
  <si>
    <t>014102</t>
  </si>
  <si>
    <t>POPLATKY ZA SKLÁDKU</t>
  </si>
  <si>
    <t>T</t>
  </si>
  <si>
    <t>zemina, kamení</t>
  </si>
  <si>
    <t>zahrnuje veškeré poplatky provozovateli skládky související s uložením odpadu na skládce.</t>
  </si>
  <si>
    <t>stavební suť</t>
  </si>
  <si>
    <t>Zemní práce</t>
  </si>
  <si>
    <t>M2</t>
  </si>
  <si>
    <t>11514</t>
  </si>
  <si>
    <t>ČERPÁNÍ VODY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</si>
  <si>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</si>
  <si>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</si>
  <si>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VODOTEČE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</si>
  <si>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</si>
  <si>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</si>
  <si>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</si>
  <si>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</si>
  <si>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</si>
  <si>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7</t>
  </si>
  <si>
    <t>Vodorovné konstrukce</t>
  </si>
  <si>
    <t>PODKLADNÍ A VÝPLŇOVÉ VRSTVY Z PROSTÉHO BETONU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</si>
  <si>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</si>
  <si>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</si>
  <si>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</si>
  <si>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</si>
  <si>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</si>
  <si>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</si>
  <si>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Úpravy povrchů, podlahy, výplně otvorů</t>
  </si>
  <si>
    <t>626112</t>
  </si>
  <si>
    <t>REPROFILACE PODHLEDŮ, SVISLÝCH PLOCH SANAČNÍ MALTOU JEDNOVRST TL 20MM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</si>
  <si>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</si>
  <si>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62631</t>
  </si>
  <si>
    <t>SPOJOVACÍ MŮSTEK MEZI STARÝM A NOVÝM BETONEM</t>
  </si>
  <si>
    <t>adhézní spojovací můstek, k pol. 626112 
zaměřeno na stavbě</t>
  </si>
  <si>
    <t>položka zahrnuje:  
dodávku veškerého materiálu potřebného pro předepsanou úpravu v předepsané kvalitě  
nutné vyspravení podkladu, případně zatření spar zdiva  
položení vrstvy v předepsané tloušťce</t>
  </si>
  <si>
    <t>Přidružená stavební výroba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</si>
  <si>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</si>
  <si>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</si>
  <si>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</si>
  <si>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</si>
  <si>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938552</t>
  </si>
  <si>
    <t>OČIŠTĚNÍ BETON KONSTR RUČNĚ</t>
  </si>
  <si>
    <t>položka zahrnuje očištění předepsaným způsobem včetně odklizení vzniklého odpadu</t>
  </si>
  <si>
    <t>93867</t>
  </si>
  <si>
    <t>OČIŠTĚNÍ OCEL KONSTR BROUŠENÍM</t>
  </si>
  <si>
    <t>ruční broušení stávajícího ocelového mostního zábradlí 
zaměřeno na stavbě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</si>
  <si>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</si>
  <si>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MOST ev. č. 396-003 Rešice</t>
  </si>
  <si>
    <t>11,00*1,10=12,100 [A]</t>
  </si>
  <si>
    <t>očištění nesoudržných částí betonu a výztuže v líci a na fasádách nosníků
včetně odvozu a likvidace vzniklého odpadu v režii zhotovitele 
zaměřeno na stavbě</t>
  </si>
  <si>
    <t>2 x vrchní nátěr (RAL 5017) 
k pol .č. 93867 
zaměřeno na stavbě</t>
  </si>
  <si>
    <t>sanace nesoudržných částí betonu a výztuže v líci a na fasádách nosníků
zaměřeno na stavbě</t>
  </si>
  <si>
    <t>BOURÁNÍ KONSTRUKCÍ Z PROST BETONU S ODVOZEM DO 20KM</t>
  </si>
  <si>
    <t>tkm</t>
  </si>
  <si>
    <t>Položka zahrnuje samostatnou dopravu suti a vybouraných hmot. Množství se určí jako součin hmotnosti [t] a požadované vzdálenosti [km].</t>
  </si>
  <si>
    <t>96615B</t>
  </si>
  <si>
    <t>BOURÁNÍ KONSTRUKCÍ Z PROSTÉHO BETONU - DOPRAVA</t>
  </si>
  <si>
    <t>dalších 15 km dopravy k pol. č. 966158 
zaměřeno na stavbě</t>
  </si>
  <si>
    <t>vybourání částí stávajícího opevnění z betonu 
včetně odvozu a uložení na skládku do 20 km  
zaměřeno na stavbě</t>
  </si>
  <si>
    <t>(7,5+5,35)*0,30*0,30=1,157 [A]</t>
  </si>
  <si>
    <t>1,157*2,40*15=41,652 [A]</t>
  </si>
  <si>
    <t>"966158" 
1,157*2,40=2,777 [A]</t>
  </si>
  <si>
    <t>M</t>
  </si>
  <si>
    <t>ŘEZÁNÍ BETONOVÝCH KONSTRUKCÍ TL DO 150MM</t>
  </si>
  <si>
    <t>zaříznutí stávajího betonového prahu na nátoku a betonového dna na výtoku mostu</t>
  </si>
  <si>
    <t>položka zahrnuje řezání betonových konstrukcí v předepsané tloušťce, včetně spotřeby vody</t>
  </si>
  <si>
    <t xml:space="preserve">7,50+5,35=12,85 [A] </t>
  </si>
  <si>
    <t>ŠD 0/32 včetně zhutnění, tl. 100 mm 
zaměřeno na stavbě</t>
  </si>
  <si>
    <t>86,90*0,10=8,69 [A]</t>
  </si>
  <si>
    <t>dlažba z lomového kamene tl. 250 mm, s vyspárováním maltou cementovou 
zaměřeno na stavbě</t>
  </si>
  <si>
    <t xml:space="preserve">86,90*0,25=21,725 [A] </t>
  </si>
  <si>
    <t>beton C25/30 - XF3, tl. 150 mm, pod dlažbu z lomového kamene 
zaměřeno na stavbě</t>
  </si>
  <si>
    <t xml:space="preserve">86,90*0,15=13,035 [A] </t>
  </si>
  <si>
    <t>vyčištění koryta pod mostem od nánosů
včetně odvozu a uložení na skládku do 35 km  
zaměřeno na stavbě</t>
  </si>
  <si>
    <t>86,90*0,50=43,45 [A]</t>
  </si>
  <si>
    <t xml:space="preserve">"12960" 
43,45*2,00=86,90 [A] </t>
  </si>
  <si>
    <t>(7,30+5,45)*0,45=5,738 [A]</t>
  </si>
  <si>
    <t>zaměřeno na stavbě</t>
  </si>
  <si>
    <t>00001</t>
  </si>
  <si>
    <t>Vytyčení obvodu prostoru staveniště</t>
  </si>
  <si>
    <t>00002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</si>
  <si>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</si>
  <si>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</si>
  <si>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</si>
  <si>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</si>
  <si>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</si>
  <si>
    <t>zahrnuje veškeré náklady spojené s objednatelem požadovanými pracemi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</si>
  <si>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</si>
  <si>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</si>
  <si>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</si>
  <si>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</si>
  <si>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</si>
  <si>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</si>
  <si>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</si>
  <si>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</si>
  <si>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</si>
  <si>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</si>
  <si>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Most ev.č. 396-003 Rešice</t>
  </si>
  <si>
    <t>Stavba:    MOST ev. č. 396-003 REŠICE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</si>
</sst>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0"/>
  </numFmts>
  <fonts count="13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</cellStyleXfs>
  <cellXfs count="8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4" fontId="0" fillId="2" borderId="1" xfId="6" applyNumberFormat="1" applyFont="1" applyFill="1" applyBorder="1" applyAlignment="1">
      <alignment horizontal="center"/>
    </xf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0" xfId="0"/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6" fontId="0" fillId="0" borderId="1" xfId="6" applyNumberFormat="1" applyFont="1" applyFill="1" applyBorder="1" applyAlignment="1">
      <alignment horizontal="center"/>
    </xf>
    <xf numFmtId="0" fontId="0" fillId="0" borderId="0" xfId="0" applyFill="1"/>
    <xf numFmtId="0" fontId="0" fillId="0" borderId="1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4" fontId="0" fillId="0" borderId="1" xfId="6" applyNumberFormat="1" applyFont="1" applyFill="1" applyBorder="1" applyAlignment="1">
      <alignment horizontal="center"/>
    </xf>
    <xf numFmtId="49" fontId="7" fillId="0" borderId="1" xfId="6" applyNumberFormat="1" applyFont="1" applyBorder="1" applyAlignment="1">
      <alignment horizontal="right"/>
    </xf>
    <xf numFmtId="4" fontId="7" fillId="4" borderId="1" xfId="6" applyNumberFormat="1" applyFont="1" applyFill="1" applyBorder="1" applyAlignment="1">
      <alignment horizontal="center"/>
    </xf>
    <xf numFmtId="0" fontId="7" fillId="0" borderId="0" xfId="11" applyAlignment="1"/>
    <xf numFmtId="0" fontId="8" fillId="0" borderId="1" xfId="6" applyFont="1" applyBorder="1" applyAlignment="1">
      <alignment horizontal="left" vertical="center" wrapText="1"/>
    </xf>
    <xf numFmtId="49" fontId="7" fillId="0" borderId="1" xfId="6" applyNumberFormat="1" applyFont="1" applyBorder="1" applyAlignment="1">
      <alignment horizontal="right" vertical="center"/>
    </xf>
    <xf numFmtId="0" fontId="7" fillId="0" borderId="1" xfId="11" applyBorder="1" applyAlignment="1">
      <alignment horizontal="right" vertical="center"/>
    </xf>
    <xf numFmtId="0" fontId="7" fillId="0" borderId="1" xfId="11" applyBorder="1">
      <alignment vertical="center"/>
    </xf>
    <xf numFmtId="0" fontId="7" fillId="0" borderId="1" xfId="11" applyBorder="1" applyAlignment="1">
      <alignment vertical="center" wrapText="1"/>
    </xf>
    <xf numFmtId="0" fontId="7" fillId="0" borderId="1" xfId="11" applyBorder="1" applyAlignment="1">
      <alignment horizontal="center" vertical="center"/>
    </xf>
    <xf numFmtId="166" fontId="7" fillId="0" borderId="1" xfId="11" applyNumberFormat="1" applyBorder="1" applyAlignment="1">
      <alignment horizontal="center" vertical="center"/>
    </xf>
    <xf numFmtId="4" fontId="7" fillId="4" borderId="1" xfId="11" applyNumberFormat="1" applyFill="1" applyBorder="1" applyAlignment="1" applyProtection="1">
      <alignment horizontal="center" vertical="center"/>
      <protection locked="0"/>
    </xf>
    <xf numFmtId="4" fontId="7" fillId="0" borderId="1" xfId="11" applyNumberFormat="1" applyBorder="1" applyAlignment="1">
      <alignment horizontal="center" vertical="center"/>
    </xf>
    <xf numFmtId="0" fontId="7" fillId="0" borderId="0" xfId="11">
      <alignment vertical="center"/>
    </xf>
    <xf numFmtId="0" fontId="7" fillId="0" borderId="1" xfId="11" applyBorder="1" applyAlignment="1">
      <alignment horizontal="left" vertical="center" wrapText="1"/>
    </xf>
    <xf numFmtId="0" fontId="8" fillId="0" borderId="1" xfId="11" applyFont="1" applyBorder="1" applyAlignment="1">
      <alignment horizontal="left" vertical="center" wrapText="1"/>
    </xf>
    <xf numFmtId="0" fontId="7" fillId="0" borderId="1" xfId="12" applyBorder="1" applyAlignment="1">
      <alignment horizontal="right" vertical="center"/>
    </xf>
    <xf numFmtId="49" fontId="7" fillId="0" borderId="1" xfId="12" applyNumberFormat="1" applyBorder="1" applyAlignment="1">
      <alignment horizontal="right" vertical="center"/>
    </xf>
    <xf numFmtId="0" fontId="7" fillId="0" borderId="1" xfId="12" applyBorder="1" applyAlignment="1">
      <alignment horizontal="center" vertical="center"/>
    </xf>
    <xf numFmtId="166" fontId="7" fillId="0" borderId="1" xfId="12" applyNumberFormat="1" applyBorder="1" applyAlignment="1">
      <alignment horizontal="center" vertical="center"/>
    </xf>
    <xf numFmtId="4" fontId="7" fillId="4" borderId="1" xfId="12" applyNumberFormat="1" applyFill="1" applyBorder="1" applyAlignment="1">
      <alignment horizontal="center" vertical="center"/>
    </xf>
    <xf numFmtId="4" fontId="7" fillId="0" borderId="6" xfId="12" applyNumberFormat="1" applyBorder="1" applyAlignment="1">
      <alignment horizontal="center" vertical="center"/>
    </xf>
    <xf numFmtId="0" fontId="7" fillId="0" borderId="1" xfId="11" applyBorder="1" applyAlignment="1">
      <alignment horizontal="left" vertical="top" wrapText="1"/>
    </xf>
    <xf numFmtId="0" fontId="7" fillId="2" borderId="0" xfId="11" applyFill="1">
      <alignment vertical="center"/>
    </xf>
    <xf numFmtId="0" fontId="11" fillId="2" borderId="0" xfId="11" applyFont="1" applyFill="1" applyAlignment="1">
      <alignment horizontal="right" vertical="center"/>
    </xf>
    <xf numFmtId="4" fontId="11" fillId="2" borderId="0" xfId="11" applyNumberFormat="1" applyFont="1" applyFill="1" applyAlignment="1">
      <alignment horizontal="right" vertical="center"/>
    </xf>
    <xf numFmtId="0" fontId="7" fillId="2" borderId="3" xfId="11" applyFill="1" applyBorder="1">
      <alignment vertical="center"/>
    </xf>
    <xf numFmtId="0" fontId="12" fillId="3" borderId="1" xfId="11" applyFont="1" applyFill="1" applyBorder="1" applyAlignment="1">
      <alignment horizontal="center" vertical="center"/>
    </xf>
    <xf numFmtId="0" fontId="7" fillId="0" borderId="1" xfId="11" applyBorder="1" applyAlignment="1">
      <alignment horizontal="left" vertical="center"/>
    </xf>
    <xf numFmtId="4" fontId="7" fillId="0" borderId="1" xfId="11" applyNumberFormat="1" applyBorder="1" applyAlignment="1">
      <alignment horizontal="right" vertical="center"/>
    </xf>
    <xf numFmtId="0" fontId="7" fillId="0" borderId="1" xfId="11" applyFont="1" applyBorder="1" applyAlignment="1">
      <alignment horizontal="left" vertical="center"/>
    </xf>
    <xf numFmtId="0" fontId="7" fillId="2" borderId="0" xfId="11" applyFill="1">
      <alignment vertical="center"/>
    </xf>
    <xf numFmtId="0" fontId="9" fillId="2" borderId="0" xfId="11" applyFont="1" applyFill="1" applyAlignment="1">
      <alignment horizontal="center" vertical="center"/>
    </xf>
    <xf numFmtId="0" fontId="10" fillId="2" borderId="0" xfId="11" applyFont="1" applyFill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3">
    <cellStyle name="Comma" xfId="4"/>
    <cellStyle name="Comma [0]" xfId="5"/>
    <cellStyle name="Comma [0] 2" xfId="10"/>
    <cellStyle name="Comma 2" xfId="9"/>
    <cellStyle name="Currency" xfId="2"/>
    <cellStyle name="Currency [0]" xfId="3"/>
    <cellStyle name="Currency [0] 2" xfId="8"/>
    <cellStyle name="Currency 2" xfId="7"/>
    <cellStyle name="Normal" xfId="6"/>
    <cellStyle name="Normální" xfId="0" builtinId="0"/>
    <cellStyle name="Normální 2" xfId="11"/>
    <cellStyle name="Normální 2 2" xfId="12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114300</xdr:rowOff>
    </xdr:from>
    <xdr:to>
      <xdr:col>0</xdr:col>
      <xdr:colOff>1524000</xdr:colOff>
      <xdr:row>3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14300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11" sqref="D11"/>
    </sheetView>
  </sheetViews>
  <sheetFormatPr defaultRowHeight="12.75" x14ac:dyDescent="0.2"/>
  <cols>
    <col min="1" max="1" width="25.7109375" customWidth="1"/>
    <col min="2" max="2" width="66.7109375" customWidth="1"/>
    <col min="3" max="5" width="20.7109375" customWidth="1"/>
  </cols>
  <sheetData>
    <row r="1" spans="1:6" x14ac:dyDescent="0.2">
      <c r="A1" s="75"/>
      <c r="B1" s="67"/>
      <c r="C1" s="67"/>
      <c r="D1" s="67"/>
      <c r="E1" s="67"/>
      <c r="F1" s="57"/>
    </row>
    <row r="2" spans="1:6" x14ac:dyDescent="0.2">
      <c r="A2" s="75"/>
      <c r="B2" s="76" t="s">
        <v>135</v>
      </c>
      <c r="C2" s="67"/>
      <c r="D2" s="67"/>
      <c r="E2" s="67"/>
      <c r="F2" s="57"/>
    </row>
    <row r="3" spans="1:6" x14ac:dyDescent="0.2">
      <c r="A3" s="75"/>
      <c r="B3" s="75"/>
      <c r="C3" s="67"/>
      <c r="D3" s="67"/>
      <c r="E3" s="67"/>
      <c r="F3" s="57"/>
    </row>
    <row r="4" spans="1:6" ht="20.25" x14ac:dyDescent="0.2">
      <c r="A4" s="67"/>
      <c r="B4" s="77" t="s">
        <v>146</v>
      </c>
      <c r="C4" s="75"/>
      <c r="D4" s="75"/>
      <c r="E4" s="67"/>
      <c r="F4" s="57"/>
    </row>
    <row r="5" spans="1:6" x14ac:dyDescent="0.2">
      <c r="A5" s="67"/>
      <c r="B5" s="75" t="s">
        <v>136</v>
      </c>
      <c r="C5" s="75"/>
      <c r="D5" s="75"/>
      <c r="E5" s="67"/>
      <c r="F5" s="57"/>
    </row>
    <row r="6" spans="1:6" x14ac:dyDescent="0.2">
      <c r="A6" s="67"/>
      <c r="B6" s="68" t="s">
        <v>137</v>
      </c>
      <c r="C6" s="69">
        <f>SUM(C10:C11)</f>
        <v>0</v>
      </c>
      <c r="D6" s="67"/>
      <c r="E6" s="67"/>
      <c r="F6" s="57"/>
    </row>
    <row r="7" spans="1:6" x14ac:dyDescent="0.2">
      <c r="A7" s="67"/>
      <c r="B7" s="68" t="s">
        <v>138</v>
      </c>
      <c r="C7" s="69">
        <f>SUM(E10:E11)</f>
        <v>0</v>
      </c>
      <c r="D7" s="67"/>
      <c r="E7" s="67"/>
      <c r="F7" s="57"/>
    </row>
    <row r="8" spans="1:6" x14ac:dyDescent="0.2">
      <c r="A8" s="70"/>
      <c r="B8" s="70"/>
      <c r="C8" s="70"/>
      <c r="D8" s="70"/>
      <c r="E8" s="70"/>
      <c r="F8" s="57"/>
    </row>
    <row r="9" spans="1:6" x14ac:dyDescent="0.2">
      <c r="A9" s="71" t="s">
        <v>139</v>
      </c>
      <c r="B9" s="71" t="s">
        <v>140</v>
      </c>
      <c r="C9" s="71" t="s">
        <v>141</v>
      </c>
      <c r="D9" s="71" t="s">
        <v>142</v>
      </c>
      <c r="E9" s="71" t="s">
        <v>143</v>
      </c>
      <c r="F9" s="57"/>
    </row>
    <row r="10" spans="1:6" x14ac:dyDescent="0.2">
      <c r="A10" s="72" t="s">
        <v>144</v>
      </c>
      <c r="B10" s="72" t="s">
        <v>17</v>
      </c>
      <c r="C10" s="73">
        <f>'000_Ostatní + Vedlejší'!I3</f>
        <v>0</v>
      </c>
      <c r="D10" s="73">
        <f>(C10*21)/100</f>
        <v>0</v>
      </c>
      <c r="E10" s="73">
        <f>C10+D10</f>
        <v>0</v>
      </c>
      <c r="F10" s="57"/>
    </row>
    <row r="11" spans="1:6" x14ac:dyDescent="0.2">
      <c r="A11" s="72" t="s">
        <v>47</v>
      </c>
      <c r="B11" s="74" t="s">
        <v>145</v>
      </c>
      <c r="C11" s="73">
        <f>'SO 201'!I3</f>
        <v>0</v>
      </c>
      <c r="D11" s="73">
        <f>(C11*21)/100</f>
        <v>0</v>
      </c>
      <c r="E11" s="73">
        <f>C11+D11</f>
        <v>0</v>
      </c>
      <c r="F11" s="57"/>
    </row>
    <row r="12" spans="1:6" x14ac:dyDescent="0.2">
      <c r="A12" s="57"/>
      <c r="B12" s="57"/>
      <c r="C12" s="57"/>
      <c r="D12" s="57"/>
      <c r="E12" s="57"/>
      <c r="F12" s="57"/>
    </row>
  </sheetData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workbookViewId="0">
      <pane ySplit="8" topLeftCell="A9" activePane="bottomLeft" state="frozen"/>
      <selection pane="bottomLeft" activeCell="G27" sqref="G2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7" width="9.140625" hidden="1" customWidth="1"/>
  </cols>
  <sheetData>
    <row r="1" spans="1:17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O1" t="s">
        <v>15</v>
      </c>
    </row>
    <row r="2" spans="1:17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N2" t="e">
        <f>0+N9</f>
        <v>#REF!</v>
      </c>
      <c r="O2" t="s">
        <v>15</v>
      </c>
    </row>
    <row r="3" spans="1:17" ht="15" customHeight="1" x14ac:dyDescent="0.25">
      <c r="A3" t="s">
        <v>1</v>
      </c>
      <c r="B3" s="7" t="s">
        <v>4</v>
      </c>
      <c r="C3" s="79" t="s">
        <v>5</v>
      </c>
      <c r="D3" s="80"/>
      <c r="E3" s="8" t="s">
        <v>95</v>
      </c>
      <c r="F3" s="1"/>
      <c r="G3" s="4"/>
      <c r="H3" s="3" t="s">
        <v>44</v>
      </c>
      <c r="I3" s="25">
        <f>0+I9</f>
        <v>0</v>
      </c>
      <c r="N3" t="s">
        <v>12</v>
      </c>
      <c r="O3" t="s">
        <v>16</v>
      </c>
    </row>
    <row r="4" spans="1:17" ht="15" customHeight="1" x14ac:dyDescent="0.25">
      <c r="A4" t="s">
        <v>6</v>
      </c>
      <c r="B4" s="7" t="s">
        <v>7</v>
      </c>
      <c r="C4" s="79" t="s">
        <v>8</v>
      </c>
      <c r="D4" s="80"/>
      <c r="E4" s="8" t="s">
        <v>9</v>
      </c>
      <c r="F4" s="1"/>
      <c r="G4" s="1"/>
      <c r="H4" s="6"/>
      <c r="I4" s="6"/>
      <c r="N4" t="s">
        <v>13</v>
      </c>
      <c r="O4" t="s">
        <v>16</v>
      </c>
    </row>
    <row r="5" spans="1:17" ht="12.75" customHeight="1" x14ac:dyDescent="0.25">
      <c r="A5" t="s">
        <v>10</v>
      </c>
      <c r="B5" s="10" t="s">
        <v>11</v>
      </c>
      <c r="C5" s="81" t="s">
        <v>44</v>
      </c>
      <c r="D5" s="82"/>
      <c r="E5" s="11" t="s">
        <v>17</v>
      </c>
      <c r="F5" s="5"/>
      <c r="G5" s="5"/>
      <c r="H5" s="5"/>
      <c r="I5" s="5"/>
      <c r="N5" t="s">
        <v>14</v>
      </c>
      <c r="O5" t="s">
        <v>16</v>
      </c>
    </row>
    <row r="6" spans="1:17" ht="12.75" customHeight="1" x14ac:dyDescent="0.2">
      <c r="A6" s="78" t="s">
        <v>18</v>
      </c>
      <c r="B6" s="78" t="s">
        <v>20</v>
      </c>
      <c r="C6" s="78" t="s">
        <v>22</v>
      </c>
      <c r="D6" s="78" t="s">
        <v>23</v>
      </c>
      <c r="E6" s="78" t="s">
        <v>24</v>
      </c>
      <c r="F6" s="78" t="s">
        <v>26</v>
      </c>
      <c r="G6" s="78" t="s">
        <v>28</v>
      </c>
      <c r="H6" s="78" t="s">
        <v>30</v>
      </c>
      <c r="I6" s="78"/>
    </row>
    <row r="7" spans="1:17" ht="12.75" customHeight="1" x14ac:dyDescent="0.2">
      <c r="A7" s="78"/>
      <c r="B7" s="78"/>
      <c r="C7" s="78"/>
      <c r="D7" s="78"/>
      <c r="E7" s="78"/>
      <c r="F7" s="78"/>
      <c r="G7" s="78"/>
      <c r="H7" s="9" t="s">
        <v>31</v>
      </c>
      <c r="I7" s="9" t="s">
        <v>33</v>
      </c>
    </row>
    <row r="8" spans="1:17" ht="12.75" customHeight="1" x14ac:dyDescent="0.2">
      <c r="A8" s="9" t="s">
        <v>19</v>
      </c>
      <c r="B8" s="9" t="s">
        <v>21</v>
      </c>
      <c r="C8" s="9" t="s">
        <v>16</v>
      </c>
      <c r="D8" s="9" t="s">
        <v>15</v>
      </c>
      <c r="E8" s="9" t="s">
        <v>25</v>
      </c>
      <c r="F8" s="9" t="s">
        <v>27</v>
      </c>
      <c r="G8" s="9" t="s">
        <v>29</v>
      </c>
      <c r="H8" s="9" t="s">
        <v>32</v>
      </c>
      <c r="I8" s="9" t="s">
        <v>34</v>
      </c>
    </row>
    <row r="9" spans="1:17" ht="12.75" customHeight="1" x14ac:dyDescent="0.2">
      <c r="A9" s="13" t="s">
        <v>35</v>
      </c>
      <c r="B9" s="13"/>
      <c r="C9" s="14" t="s">
        <v>19</v>
      </c>
      <c r="D9" s="13"/>
      <c r="E9" s="15" t="s">
        <v>36</v>
      </c>
      <c r="F9" s="13"/>
      <c r="G9" s="13"/>
      <c r="H9" s="13"/>
      <c r="I9" s="16">
        <f>I10+I14+I18+I22</f>
        <v>0</v>
      </c>
      <c r="N9" t="e">
        <f>0+Q9</f>
        <v>#REF!</v>
      </c>
      <c r="P9" t="e">
        <f>0+#REF!</f>
        <v>#REF!</v>
      </c>
      <c r="Q9" t="e">
        <f>0+#REF!</f>
        <v>#REF!</v>
      </c>
    </row>
    <row r="10" spans="1:17" ht="12.75" customHeight="1" x14ac:dyDescent="0.2">
      <c r="B10" s="34">
        <v>1</v>
      </c>
      <c r="C10" s="45" t="s">
        <v>126</v>
      </c>
      <c r="D10" s="29" t="s">
        <v>46</v>
      </c>
      <c r="E10" s="18" t="s">
        <v>127</v>
      </c>
      <c r="F10" s="19" t="s">
        <v>39</v>
      </c>
      <c r="G10" s="20">
        <v>1</v>
      </c>
      <c r="H10" s="46">
        <v>0</v>
      </c>
      <c r="I10" s="35">
        <f>ROUND(ROUND(H10,2)*ROUND(G10,3),2)</f>
        <v>0</v>
      </c>
    </row>
    <row r="11" spans="1:17" ht="12.75" customHeight="1" x14ac:dyDescent="0.2">
      <c r="B11" s="47"/>
      <c r="C11" s="47"/>
      <c r="D11" s="47"/>
      <c r="E11" s="23" t="s">
        <v>38</v>
      </c>
      <c r="F11" s="47"/>
      <c r="G11" s="47"/>
      <c r="H11" s="47"/>
      <c r="I11" s="47"/>
    </row>
    <row r="12" spans="1:17" ht="12.75" customHeight="1" x14ac:dyDescent="0.2">
      <c r="B12" s="47"/>
      <c r="C12" s="47"/>
      <c r="D12" s="47"/>
      <c r="E12" s="48" t="s">
        <v>38</v>
      </c>
      <c r="F12" s="47"/>
      <c r="G12" s="47"/>
      <c r="H12" s="47"/>
      <c r="I12" s="47"/>
    </row>
    <row r="13" spans="1:17" ht="12.75" customHeight="1" x14ac:dyDescent="0.2">
      <c r="B13" s="47"/>
      <c r="C13" s="47"/>
      <c r="D13" s="47"/>
      <c r="E13" s="23" t="s">
        <v>38</v>
      </c>
      <c r="F13" s="47"/>
      <c r="G13" s="47"/>
      <c r="H13" s="47"/>
      <c r="I13" s="47"/>
    </row>
    <row r="14" spans="1:17" x14ac:dyDescent="0.2">
      <c r="B14" s="34">
        <v>2</v>
      </c>
      <c r="C14" s="49" t="s">
        <v>128</v>
      </c>
      <c r="D14" s="29" t="s">
        <v>46</v>
      </c>
      <c r="E14" s="18" t="s">
        <v>129</v>
      </c>
      <c r="F14" s="19" t="s">
        <v>39</v>
      </c>
      <c r="G14" s="20">
        <v>1</v>
      </c>
      <c r="H14" s="46">
        <v>0</v>
      </c>
      <c r="I14" s="35">
        <f>ROUND(ROUND(H14,2)*ROUND(G14,3),2)</f>
        <v>0</v>
      </c>
    </row>
    <row r="15" spans="1:17" ht="12.75" customHeight="1" x14ac:dyDescent="0.2">
      <c r="B15" s="47"/>
      <c r="C15" s="47"/>
      <c r="D15" s="47"/>
      <c r="E15" s="23" t="s">
        <v>38</v>
      </c>
      <c r="F15" s="47"/>
      <c r="G15" s="47"/>
      <c r="H15" s="47"/>
      <c r="I15" s="47"/>
    </row>
    <row r="16" spans="1:17" ht="12.75" customHeight="1" x14ac:dyDescent="0.2">
      <c r="B16" s="47"/>
      <c r="C16" s="47"/>
      <c r="D16" s="47"/>
      <c r="E16" s="48" t="s">
        <v>38</v>
      </c>
      <c r="F16" s="47"/>
      <c r="G16" s="47"/>
      <c r="H16" s="47"/>
      <c r="I16" s="47"/>
    </row>
    <row r="17" spans="2:9" ht="12.75" customHeight="1" x14ac:dyDescent="0.2">
      <c r="B17" s="47"/>
      <c r="C17" s="47"/>
      <c r="D17" s="47"/>
      <c r="E17" s="23" t="s">
        <v>38</v>
      </c>
      <c r="F17" s="47"/>
      <c r="G17" s="47"/>
      <c r="H17" s="47"/>
      <c r="I17" s="47"/>
    </row>
    <row r="18" spans="2:9" ht="25.5" x14ac:dyDescent="0.2">
      <c r="B18" s="50">
        <v>3</v>
      </c>
      <c r="C18" s="49" t="s">
        <v>45</v>
      </c>
      <c r="D18" s="51" t="s">
        <v>46</v>
      </c>
      <c r="E18" s="52" t="s">
        <v>130</v>
      </c>
      <c r="F18" s="53" t="s">
        <v>39</v>
      </c>
      <c r="G18" s="54">
        <v>1</v>
      </c>
      <c r="H18" s="55">
        <v>0</v>
      </c>
      <c r="I18" s="56">
        <f>ROUND(ROUND(H18,2)*ROUND(G18,3),2)</f>
        <v>0</v>
      </c>
    </row>
    <row r="19" spans="2:9" x14ac:dyDescent="0.2">
      <c r="B19" s="57"/>
      <c r="C19" s="57"/>
      <c r="D19" s="57"/>
      <c r="E19" s="58" t="s">
        <v>38</v>
      </c>
      <c r="F19" s="57"/>
      <c r="G19" s="57"/>
      <c r="H19" s="57"/>
      <c r="I19" s="57"/>
    </row>
    <row r="20" spans="2:9" ht="12.75" customHeight="1" x14ac:dyDescent="0.2">
      <c r="B20" s="57"/>
      <c r="C20" s="57"/>
      <c r="D20" s="57"/>
      <c r="E20" s="59" t="s">
        <v>38</v>
      </c>
      <c r="F20" s="57"/>
      <c r="G20" s="57"/>
      <c r="H20" s="57"/>
      <c r="I20" s="57"/>
    </row>
    <row r="21" spans="2:9" ht="12.75" customHeight="1" x14ac:dyDescent="0.2">
      <c r="B21" s="57"/>
      <c r="C21" s="57"/>
      <c r="D21" s="57"/>
      <c r="E21" s="58" t="s">
        <v>38</v>
      </c>
      <c r="F21" s="57"/>
      <c r="G21" s="57"/>
      <c r="H21" s="57"/>
      <c r="I21" s="57"/>
    </row>
    <row r="22" spans="2:9" ht="12.75" customHeight="1" x14ac:dyDescent="0.2">
      <c r="B22" s="60">
        <v>4</v>
      </c>
      <c r="C22" s="61" t="s">
        <v>131</v>
      </c>
      <c r="D22" s="51" t="s">
        <v>38</v>
      </c>
      <c r="E22" s="52" t="s">
        <v>132</v>
      </c>
      <c r="F22" s="62" t="s">
        <v>39</v>
      </c>
      <c r="G22" s="63">
        <v>1</v>
      </c>
      <c r="H22" s="64">
        <v>0</v>
      </c>
      <c r="I22" s="65">
        <f>ROUND(ROUND(H22,2)*ROUND(G22,3),2)</f>
        <v>0</v>
      </c>
    </row>
    <row r="23" spans="2:9" ht="178.5" x14ac:dyDescent="0.2">
      <c r="B23" s="57"/>
      <c r="C23" s="57"/>
      <c r="D23" s="57"/>
      <c r="E23" s="66" t="s">
        <v>133</v>
      </c>
      <c r="F23" s="57"/>
      <c r="G23" s="57"/>
      <c r="H23" s="57"/>
      <c r="I23" s="57"/>
    </row>
    <row r="24" spans="2:9" ht="12.75" customHeight="1" x14ac:dyDescent="0.2">
      <c r="B24" s="57"/>
      <c r="C24" s="57"/>
      <c r="D24" s="57"/>
      <c r="E24" s="58"/>
      <c r="F24" s="57"/>
      <c r="G24" s="57"/>
      <c r="H24" s="57"/>
      <c r="I24" s="57"/>
    </row>
    <row r="25" spans="2:9" ht="12.75" customHeight="1" x14ac:dyDescent="0.2">
      <c r="B25" s="57"/>
      <c r="C25" s="57"/>
      <c r="D25" s="57"/>
      <c r="E25" s="58" t="s">
        <v>134</v>
      </c>
      <c r="F25" s="57"/>
      <c r="G25" s="57"/>
      <c r="H25" s="57"/>
      <c r="I25" s="57"/>
    </row>
    <row r="26" spans="2:9" ht="12.75" customHeight="1" x14ac:dyDescent="0.2">
      <c r="B26" s="57"/>
      <c r="C26" s="57"/>
      <c r="D26" s="57"/>
      <c r="E26" s="57"/>
      <c r="F26" s="57"/>
      <c r="G26" s="57"/>
      <c r="H26" s="57"/>
      <c r="I26" s="57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3"/>
  <sheetViews>
    <sheetView topLeftCell="B1" workbookViewId="0">
      <pane ySplit="7" topLeftCell="A8" activePane="bottomLeft" state="frozen"/>
      <selection pane="bottomLeft" activeCell="I42" sqref="I4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4" max="17" width="9.140625" hidden="1" customWidth="1"/>
  </cols>
  <sheetData>
    <row r="1" spans="1:17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O1" t="s">
        <v>15</v>
      </c>
    </row>
    <row r="2" spans="1:17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N2" t="e">
        <f>0+N8+N17+N30+N43+N52+N57</f>
        <v>#REF!</v>
      </c>
      <c r="O2" t="s">
        <v>15</v>
      </c>
    </row>
    <row r="3" spans="1:17" ht="15" customHeight="1" x14ac:dyDescent="0.25">
      <c r="A3" t="s">
        <v>1</v>
      </c>
      <c r="B3" s="7" t="s">
        <v>4</v>
      </c>
      <c r="C3" s="79" t="s">
        <v>5</v>
      </c>
      <c r="D3" s="80"/>
      <c r="E3" s="8" t="s">
        <v>95</v>
      </c>
      <c r="F3" s="1"/>
      <c r="G3" s="4"/>
      <c r="H3" s="3" t="s">
        <v>47</v>
      </c>
      <c r="I3" s="25">
        <f>I8+I17+I30+I43+I52+I57</f>
        <v>0</v>
      </c>
      <c r="N3" t="s">
        <v>12</v>
      </c>
      <c r="O3" t="s">
        <v>16</v>
      </c>
    </row>
    <row r="4" spans="1:17" ht="15" customHeight="1" x14ac:dyDescent="0.25">
      <c r="A4" t="s">
        <v>6</v>
      </c>
      <c r="B4" s="10" t="s">
        <v>11</v>
      </c>
      <c r="C4" s="81" t="s">
        <v>47</v>
      </c>
      <c r="D4" s="82"/>
      <c r="E4" s="11" t="s">
        <v>95</v>
      </c>
      <c r="F4" s="5"/>
      <c r="G4" s="5"/>
      <c r="H4" s="13"/>
      <c r="I4" s="13"/>
      <c r="N4" t="s">
        <v>13</v>
      </c>
      <c r="O4" t="s">
        <v>16</v>
      </c>
    </row>
    <row r="5" spans="1:17" ht="12.75" customHeight="1" x14ac:dyDescent="0.2">
      <c r="A5" s="78" t="s">
        <v>18</v>
      </c>
      <c r="B5" s="78" t="s">
        <v>20</v>
      </c>
      <c r="C5" s="78" t="s">
        <v>22</v>
      </c>
      <c r="D5" s="78" t="s">
        <v>23</v>
      </c>
      <c r="E5" s="78" t="s">
        <v>24</v>
      </c>
      <c r="F5" s="78" t="s">
        <v>26</v>
      </c>
      <c r="G5" s="78" t="s">
        <v>28</v>
      </c>
      <c r="H5" s="78" t="s">
        <v>30</v>
      </c>
      <c r="I5" s="78"/>
      <c r="N5" t="s">
        <v>14</v>
      </c>
      <c r="O5" t="s">
        <v>16</v>
      </c>
    </row>
    <row r="6" spans="1:17" ht="12.75" customHeight="1" x14ac:dyDescent="0.2">
      <c r="A6" s="78"/>
      <c r="B6" s="78"/>
      <c r="C6" s="78"/>
      <c r="D6" s="78"/>
      <c r="E6" s="78"/>
      <c r="F6" s="78"/>
      <c r="G6" s="78"/>
      <c r="H6" s="9" t="s">
        <v>31</v>
      </c>
      <c r="I6" s="9" t="s">
        <v>33</v>
      </c>
    </row>
    <row r="7" spans="1:17" ht="12.75" customHeight="1" x14ac:dyDescent="0.2">
      <c r="A7" s="9" t="s">
        <v>19</v>
      </c>
      <c r="B7" s="9" t="s">
        <v>21</v>
      </c>
      <c r="C7" s="9" t="s">
        <v>16</v>
      </c>
      <c r="D7" s="9" t="s">
        <v>15</v>
      </c>
      <c r="E7" s="9" t="s">
        <v>25</v>
      </c>
      <c r="F7" s="9" t="s">
        <v>27</v>
      </c>
      <c r="G7" s="9" t="s">
        <v>29</v>
      </c>
      <c r="H7" s="9" t="s">
        <v>32</v>
      </c>
      <c r="I7" s="9" t="s">
        <v>34</v>
      </c>
    </row>
    <row r="8" spans="1:17" ht="12.75" customHeight="1" x14ac:dyDescent="0.2">
      <c r="A8" s="13" t="s">
        <v>35</v>
      </c>
      <c r="B8" s="13"/>
      <c r="C8" s="14" t="s">
        <v>19</v>
      </c>
      <c r="D8" s="13"/>
      <c r="E8" s="15" t="s">
        <v>36</v>
      </c>
      <c r="F8" s="13"/>
      <c r="G8" s="13"/>
      <c r="H8" s="13"/>
      <c r="I8" s="16">
        <f>I9+I13</f>
        <v>0</v>
      </c>
      <c r="N8">
        <f>0+Q8</f>
        <v>0</v>
      </c>
      <c r="P8">
        <f>0+I9+I13</f>
        <v>0</v>
      </c>
      <c r="Q8">
        <f>0+N9+N13</f>
        <v>0</v>
      </c>
    </row>
    <row r="9" spans="1:17" x14ac:dyDescent="0.2">
      <c r="A9" s="12" t="s">
        <v>37</v>
      </c>
      <c r="B9" s="17" t="s">
        <v>21</v>
      </c>
      <c r="C9" s="26">
        <v>14102</v>
      </c>
      <c r="D9" s="27" t="s">
        <v>21</v>
      </c>
      <c r="E9" s="38" t="s">
        <v>49</v>
      </c>
      <c r="F9" s="39" t="s">
        <v>50</v>
      </c>
      <c r="G9" s="40">
        <v>86.9</v>
      </c>
      <c r="H9" s="21">
        <v>0</v>
      </c>
      <c r="I9" s="21">
        <f>ROUND(ROUND(H9,2)*ROUND(G9,3),2)</f>
        <v>0</v>
      </c>
      <c r="N9">
        <f>(I9*21)/100</f>
        <v>0</v>
      </c>
      <c r="O9" t="s">
        <v>16</v>
      </c>
    </row>
    <row r="10" spans="1:17" x14ac:dyDescent="0.2">
      <c r="A10" s="22" t="s">
        <v>40</v>
      </c>
      <c r="C10" s="41"/>
      <c r="D10" s="41"/>
      <c r="E10" s="42" t="s">
        <v>51</v>
      </c>
      <c r="F10" s="41"/>
      <c r="G10" s="41"/>
    </row>
    <row r="11" spans="1:17" ht="25.5" x14ac:dyDescent="0.2">
      <c r="A11" s="24" t="s">
        <v>41</v>
      </c>
      <c r="C11" s="41"/>
      <c r="D11" s="41"/>
      <c r="E11" s="43" t="s">
        <v>123</v>
      </c>
      <c r="F11" s="41"/>
      <c r="G11" s="41"/>
    </row>
    <row r="12" spans="1:17" ht="25.5" x14ac:dyDescent="0.2">
      <c r="A12" t="s">
        <v>43</v>
      </c>
      <c r="C12" s="41"/>
      <c r="D12" s="41"/>
      <c r="E12" s="42" t="s">
        <v>52</v>
      </c>
      <c r="F12" s="41"/>
      <c r="G12" s="41"/>
    </row>
    <row r="13" spans="1:17" x14ac:dyDescent="0.2">
      <c r="A13" s="12" t="s">
        <v>37</v>
      </c>
      <c r="B13" s="17" t="s">
        <v>16</v>
      </c>
      <c r="C13" s="26" t="s">
        <v>48</v>
      </c>
      <c r="D13" s="27" t="s">
        <v>16</v>
      </c>
      <c r="E13" s="38" t="s">
        <v>49</v>
      </c>
      <c r="F13" s="39" t="s">
        <v>50</v>
      </c>
      <c r="G13" s="40">
        <v>2.7770000000000001</v>
      </c>
      <c r="H13" s="21">
        <v>0</v>
      </c>
      <c r="I13" s="21">
        <f>ROUND(ROUND(H13,2)*ROUND(G13,3),2)</f>
        <v>0</v>
      </c>
      <c r="N13">
        <f>(I13*21)/100</f>
        <v>0</v>
      </c>
      <c r="O13" t="s">
        <v>16</v>
      </c>
    </row>
    <row r="14" spans="1:17" x14ac:dyDescent="0.2">
      <c r="A14" s="22" t="s">
        <v>40</v>
      </c>
      <c r="C14" s="41"/>
      <c r="D14" s="41"/>
      <c r="E14" s="42" t="s">
        <v>53</v>
      </c>
      <c r="F14" s="41"/>
      <c r="G14" s="41"/>
    </row>
    <row r="15" spans="1:17" ht="25.5" x14ac:dyDescent="0.2">
      <c r="A15" s="24" t="s">
        <v>41</v>
      </c>
      <c r="C15" s="41"/>
      <c r="D15" s="41"/>
      <c r="E15" s="43" t="s">
        <v>109</v>
      </c>
      <c r="F15" s="41"/>
      <c r="G15" s="41"/>
    </row>
    <row r="16" spans="1:17" ht="25.5" x14ac:dyDescent="0.2">
      <c r="A16" t="s">
        <v>43</v>
      </c>
      <c r="C16" s="41"/>
      <c r="D16" s="41"/>
      <c r="E16" s="42" t="s">
        <v>52</v>
      </c>
      <c r="F16" s="41"/>
      <c r="G16" s="41"/>
    </row>
    <row r="17" spans="1:17" s="28" customFormat="1" ht="12.75" customHeight="1" x14ac:dyDescent="0.2">
      <c r="A17" s="30" t="s">
        <v>35</v>
      </c>
      <c r="B17" s="30"/>
      <c r="C17" s="31" t="s">
        <v>21</v>
      </c>
      <c r="D17" s="30"/>
      <c r="E17" s="32" t="s">
        <v>54</v>
      </c>
      <c r="F17" s="30"/>
      <c r="G17" s="30"/>
      <c r="H17" s="30"/>
      <c r="I17" s="33">
        <f>I18+I22+I26</f>
        <v>0</v>
      </c>
      <c r="N17" s="28" t="e">
        <f>0+Q17</f>
        <v>#REF!</v>
      </c>
      <c r="P17" s="28" t="e">
        <f>0+#REF!+I18+I22+I26+#REF!</f>
        <v>#REF!</v>
      </c>
      <c r="Q17" s="28" t="e">
        <f>0+#REF!+N18+N22+N26+#REF!</f>
        <v>#REF!</v>
      </c>
    </row>
    <row r="18" spans="1:17" x14ac:dyDescent="0.2">
      <c r="A18" s="12" t="s">
        <v>37</v>
      </c>
      <c r="B18" s="17">
        <v>3</v>
      </c>
      <c r="C18" s="26" t="s">
        <v>56</v>
      </c>
      <c r="D18" s="27" t="s">
        <v>46</v>
      </c>
      <c r="E18" s="38" t="s">
        <v>57</v>
      </c>
      <c r="F18" s="39" t="s">
        <v>39</v>
      </c>
      <c r="G18" s="40">
        <v>1</v>
      </c>
      <c r="H18" s="21">
        <v>0</v>
      </c>
      <c r="I18" s="21">
        <f>ROUND(ROUND(H18,2)*ROUND(G18,3),2)</f>
        <v>0</v>
      </c>
      <c r="N18">
        <f>(I18*21)/100</f>
        <v>0</v>
      </c>
      <c r="O18" t="s">
        <v>16</v>
      </c>
    </row>
    <row r="19" spans="1:17" x14ac:dyDescent="0.2">
      <c r="A19" s="22" t="s">
        <v>40</v>
      </c>
      <c r="C19" s="41"/>
      <c r="D19" s="41"/>
      <c r="E19" s="42" t="s">
        <v>125</v>
      </c>
      <c r="F19" s="41"/>
      <c r="G19" s="41"/>
    </row>
    <row r="20" spans="1:17" x14ac:dyDescent="0.2">
      <c r="A20" s="24" t="s">
        <v>41</v>
      </c>
      <c r="C20" s="41"/>
      <c r="D20" s="41"/>
      <c r="E20" s="43" t="s">
        <v>42</v>
      </c>
      <c r="F20" s="41"/>
      <c r="G20" s="41"/>
    </row>
    <row r="21" spans="1:17" ht="38.25" x14ac:dyDescent="0.2">
      <c r="A21" t="s">
        <v>43</v>
      </c>
      <c r="C21" s="41"/>
      <c r="D21" s="41"/>
      <c r="E21" s="42" t="s">
        <v>58</v>
      </c>
      <c r="F21" s="41"/>
      <c r="G21" s="41"/>
    </row>
    <row r="22" spans="1:17" x14ac:dyDescent="0.2">
      <c r="A22" s="12" t="s">
        <v>37</v>
      </c>
      <c r="B22" s="17">
        <v>4</v>
      </c>
      <c r="C22" s="26" t="s">
        <v>59</v>
      </c>
      <c r="D22" s="27" t="s">
        <v>46</v>
      </c>
      <c r="E22" s="38" t="s">
        <v>60</v>
      </c>
      <c r="F22" s="39" t="s">
        <v>39</v>
      </c>
      <c r="G22" s="40">
        <v>1</v>
      </c>
      <c r="H22" s="21">
        <v>0</v>
      </c>
      <c r="I22" s="21">
        <f>ROUND(ROUND(H22,2)*ROUND(G22,3),2)</f>
        <v>0</v>
      </c>
      <c r="N22">
        <f>(I22*21)/100</f>
        <v>0</v>
      </c>
      <c r="O22" t="s">
        <v>16</v>
      </c>
    </row>
    <row r="23" spans="1:17" x14ac:dyDescent="0.2">
      <c r="A23" s="22" t="s">
        <v>40</v>
      </c>
      <c r="C23" s="41"/>
      <c r="D23" s="41"/>
      <c r="E23" s="42" t="s">
        <v>125</v>
      </c>
      <c r="F23" s="41"/>
      <c r="G23" s="41"/>
    </row>
    <row r="24" spans="1:17" x14ac:dyDescent="0.2">
      <c r="A24" s="24" t="s">
        <v>41</v>
      </c>
      <c r="C24" s="41"/>
      <c r="D24" s="41"/>
      <c r="E24" s="43" t="s">
        <v>42</v>
      </c>
      <c r="F24" s="41"/>
      <c r="G24" s="41"/>
    </row>
    <row r="25" spans="1:17" ht="38.25" x14ac:dyDescent="0.2">
      <c r="A25" t="s">
        <v>43</v>
      </c>
      <c r="C25" s="41"/>
      <c r="D25" s="41"/>
      <c r="E25" s="42" t="s">
        <v>61</v>
      </c>
      <c r="F25" s="41"/>
      <c r="G25" s="41"/>
    </row>
    <row r="26" spans="1:17" x14ac:dyDescent="0.2">
      <c r="A26" s="12" t="s">
        <v>37</v>
      </c>
      <c r="B26" s="17">
        <v>5</v>
      </c>
      <c r="C26" s="26" t="s">
        <v>62</v>
      </c>
      <c r="D26" s="27" t="s">
        <v>38</v>
      </c>
      <c r="E26" s="38" t="s">
        <v>63</v>
      </c>
      <c r="F26" s="39" t="s">
        <v>64</v>
      </c>
      <c r="G26" s="40">
        <v>43.45</v>
      </c>
      <c r="H26" s="21">
        <v>0</v>
      </c>
      <c r="I26" s="21">
        <f>ROUND(ROUND(H26,2)*ROUND(G26,3),2)</f>
        <v>0</v>
      </c>
      <c r="N26">
        <f>(I26*21)/100</f>
        <v>0</v>
      </c>
      <c r="O26" t="s">
        <v>16</v>
      </c>
    </row>
    <row r="27" spans="1:17" ht="38.25" x14ac:dyDescent="0.2">
      <c r="A27" s="22" t="s">
        <v>40</v>
      </c>
      <c r="C27" s="41"/>
      <c r="D27" s="41"/>
      <c r="E27" s="42" t="s">
        <v>121</v>
      </c>
      <c r="F27" s="41"/>
      <c r="G27" s="41"/>
    </row>
    <row r="28" spans="1:17" x14ac:dyDescent="0.2">
      <c r="A28" s="24" t="s">
        <v>41</v>
      </c>
      <c r="C28" s="41"/>
      <c r="D28" s="41"/>
      <c r="E28" s="43" t="s">
        <v>122</v>
      </c>
      <c r="F28" s="41"/>
      <c r="G28" s="41"/>
    </row>
    <row r="29" spans="1:17" ht="63.75" x14ac:dyDescent="0.2">
      <c r="A29" t="s">
        <v>43</v>
      </c>
      <c r="C29" s="41"/>
      <c r="D29" s="41"/>
      <c r="E29" s="42" t="s">
        <v>65</v>
      </c>
      <c r="F29" s="41"/>
      <c r="G29" s="41"/>
    </row>
    <row r="30" spans="1:17" s="28" customFormat="1" ht="12.75" customHeight="1" x14ac:dyDescent="0.2">
      <c r="A30" s="30" t="s">
        <v>35</v>
      </c>
      <c r="B30" s="30"/>
      <c r="C30" s="31" t="s">
        <v>25</v>
      </c>
      <c r="D30" s="30"/>
      <c r="E30" s="32" t="s">
        <v>67</v>
      </c>
      <c r="F30" s="30"/>
      <c r="G30" s="30"/>
      <c r="H30" s="30"/>
      <c r="I30" s="33">
        <f>I31+I35+I39</f>
        <v>0</v>
      </c>
      <c r="N30" s="28" t="e">
        <f>0+Q30</f>
        <v>#REF!</v>
      </c>
      <c r="P30" s="28" t="e">
        <f>0+#REF!+I31+I35+I39+#REF!</f>
        <v>#REF!</v>
      </c>
      <c r="Q30" s="28" t="e">
        <f>0+#REF!+N31+N35+N39+#REF!</f>
        <v>#REF!</v>
      </c>
    </row>
    <row r="31" spans="1:17" x14ac:dyDescent="0.2">
      <c r="A31" s="12" t="s">
        <v>37</v>
      </c>
      <c r="B31" s="17">
        <v>6</v>
      </c>
      <c r="C31" s="26">
        <v>451314</v>
      </c>
      <c r="D31" s="27" t="s">
        <v>16</v>
      </c>
      <c r="E31" s="38" t="s">
        <v>68</v>
      </c>
      <c r="F31" s="39" t="s">
        <v>64</v>
      </c>
      <c r="G31" s="40">
        <v>13.035</v>
      </c>
      <c r="H31" s="21">
        <v>0</v>
      </c>
      <c r="I31" s="21">
        <f>ROUND(ROUND(H31,2)*ROUND(G31,3),2)</f>
        <v>0</v>
      </c>
      <c r="N31">
        <f>(I31*21)/100</f>
        <v>0</v>
      </c>
      <c r="O31" t="s">
        <v>16</v>
      </c>
    </row>
    <row r="32" spans="1:17" ht="25.5" x14ac:dyDescent="0.2">
      <c r="A32" s="22" t="s">
        <v>40</v>
      </c>
      <c r="C32" s="41"/>
      <c r="D32" s="41"/>
      <c r="E32" s="42" t="s">
        <v>119</v>
      </c>
      <c r="F32" s="41"/>
      <c r="G32" s="41"/>
    </row>
    <row r="33" spans="1:17" x14ac:dyDescent="0.2">
      <c r="A33" s="24" t="s">
        <v>41</v>
      </c>
      <c r="C33" s="41"/>
      <c r="D33" s="41"/>
      <c r="E33" s="43" t="s">
        <v>120</v>
      </c>
      <c r="F33" s="41"/>
      <c r="G33" s="41"/>
    </row>
    <row r="34" spans="1:17" ht="369.75" x14ac:dyDescent="0.2">
      <c r="A34" t="s">
        <v>43</v>
      </c>
      <c r="C34" s="41"/>
      <c r="D34" s="41"/>
      <c r="E34" s="42" t="s">
        <v>69</v>
      </c>
      <c r="F34" s="41"/>
      <c r="G34" s="41"/>
    </row>
    <row r="35" spans="1:17" x14ac:dyDescent="0.2">
      <c r="A35" s="12" t="s">
        <v>37</v>
      </c>
      <c r="B35" s="17">
        <v>7</v>
      </c>
      <c r="C35" s="26" t="s">
        <v>70</v>
      </c>
      <c r="D35" s="27" t="s">
        <v>38</v>
      </c>
      <c r="E35" s="38" t="s">
        <v>71</v>
      </c>
      <c r="F35" s="39" t="s">
        <v>64</v>
      </c>
      <c r="G35" s="40">
        <v>8.69</v>
      </c>
      <c r="H35" s="21">
        <v>0</v>
      </c>
      <c r="I35" s="21">
        <f>ROUND(ROUND(H35,2)*ROUND(G35,3),2)</f>
        <v>0</v>
      </c>
      <c r="N35">
        <f>(I35*21)/100</f>
        <v>0</v>
      </c>
      <c r="O35" t="s">
        <v>16</v>
      </c>
    </row>
    <row r="36" spans="1:17" ht="25.5" x14ac:dyDescent="0.2">
      <c r="A36" s="22" t="s">
        <v>40</v>
      </c>
      <c r="C36" s="41"/>
      <c r="D36" s="41"/>
      <c r="E36" s="42" t="s">
        <v>115</v>
      </c>
      <c r="F36" s="41"/>
      <c r="G36" s="41"/>
    </row>
    <row r="37" spans="1:17" x14ac:dyDescent="0.2">
      <c r="A37" s="24" t="s">
        <v>41</v>
      </c>
      <c r="C37" s="41"/>
      <c r="D37" s="41"/>
      <c r="E37" s="43" t="s">
        <v>116</v>
      </c>
      <c r="F37" s="41"/>
      <c r="G37" s="41"/>
    </row>
    <row r="38" spans="1:17" ht="38.25" x14ac:dyDescent="0.2">
      <c r="A38" t="s">
        <v>43</v>
      </c>
      <c r="C38" s="41"/>
      <c r="D38" s="41"/>
      <c r="E38" s="42" t="s">
        <v>72</v>
      </c>
      <c r="F38" s="41"/>
      <c r="G38" s="41"/>
    </row>
    <row r="39" spans="1:17" x14ac:dyDescent="0.2">
      <c r="A39" s="12" t="s">
        <v>37</v>
      </c>
      <c r="B39" s="17">
        <v>8</v>
      </c>
      <c r="C39" s="26">
        <v>465512</v>
      </c>
      <c r="D39" s="27" t="s">
        <v>38</v>
      </c>
      <c r="E39" s="38" t="s">
        <v>73</v>
      </c>
      <c r="F39" s="39" t="s">
        <v>64</v>
      </c>
      <c r="G39" s="40">
        <v>21.725000000000001</v>
      </c>
      <c r="H39" s="21">
        <v>0</v>
      </c>
      <c r="I39" s="21">
        <f>ROUND(ROUND(H39,2)*ROUND(G39,3),2)</f>
        <v>0</v>
      </c>
      <c r="N39">
        <f>(I39*21)/100</f>
        <v>0</v>
      </c>
      <c r="O39" t="s">
        <v>16</v>
      </c>
    </row>
    <row r="40" spans="1:17" ht="25.5" x14ac:dyDescent="0.2">
      <c r="A40" s="22" t="s">
        <v>40</v>
      </c>
      <c r="C40" s="41"/>
      <c r="D40" s="41"/>
      <c r="E40" s="42" t="s">
        <v>117</v>
      </c>
      <c r="F40" s="41"/>
      <c r="G40" s="41"/>
    </row>
    <row r="41" spans="1:17" x14ac:dyDescent="0.2">
      <c r="A41" s="24" t="s">
        <v>41</v>
      </c>
      <c r="C41" s="41"/>
      <c r="D41" s="41"/>
      <c r="E41" s="43" t="s">
        <v>118</v>
      </c>
      <c r="F41" s="41"/>
      <c r="G41" s="41"/>
    </row>
    <row r="42" spans="1:17" ht="102" x14ac:dyDescent="0.2">
      <c r="A42" t="s">
        <v>43</v>
      </c>
      <c r="C42" s="41"/>
      <c r="D42" s="41"/>
      <c r="E42" s="42" t="s">
        <v>74</v>
      </c>
      <c r="F42" s="41"/>
      <c r="G42" s="41"/>
    </row>
    <row r="43" spans="1:17" s="28" customFormat="1" ht="12.75" customHeight="1" x14ac:dyDescent="0.2">
      <c r="A43" s="30" t="s">
        <v>35</v>
      </c>
      <c r="B43" s="30"/>
      <c r="C43" s="31" t="s">
        <v>29</v>
      </c>
      <c r="D43" s="30"/>
      <c r="E43" s="32" t="s">
        <v>75</v>
      </c>
      <c r="F43" s="30"/>
      <c r="G43" s="30"/>
      <c r="H43" s="30"/>
      <c r="I43" s="33">
        <f>I44+I48</f>
        <v>0</v>
      </c>
      <c r="N43" s="28" t="e">
        <f>0+Q43</f>
        <v>#REF!</v>
      </c>
      <c r="P43" s="28" t="e">
        <f>0+I44+I48+#REF!</f>
        <v>#REF!</v>
      </c>
      <c r="Q43" s="28" t="e">
        <f>0+N44+N48+#REF!</f>
        <v>#REF!</v>
      </c>
    </row>
    <row r="44" spans="1:17" ht="25.5" x14ac:dyDescent="0.2">
      <c r="A44" s="12" t="s">
        <v>37</v>
      </c>
      <c r="B44" s="17">
        <v>9</v>
      </c>
      <c r="C44" s="26" t="s">
        <v>76</v>
      </c>
      <c r="D44" s="27" t="s">
        <v>38</v>
      </c>
      <c r="E44" s="38" t="s">
        <v>77</v>
      </c>
      <c r="F44" s="39" t="s">
        <v>55</v>
      </c>
      <c r="G44" s="40">
        <v>5.7380000000000004</v>
      </c>
      <c r="H44" s="21">
        <v>0</v>
      </c>
      <c r="I44" s="21">
        <f>ROUND(ROUND(H44,2)*ROUND(G44,3),2)</f>
        <v>0</v>
      </c>
      <c r="N44">
        <f>(I44*21)/100</f>
        <v>0</v>
      </c>
      <c r="O44" t="s">
        <v>16</v>
      </c>
    </row>
    <row r="45" spans="1:17" ht="25.5" x14ac:dyDescent="0.2">
      <c r="A45" s="22" t="s">
        <v>40</v>
      </c>
      <c r="C45" s="41"/>
      <c r="D45" s="41"/>
      <c r="E45" s="42" t="s">
        <v>99</v>
      </c>
      <c r="F45" s="41"/>
      <c r="G45" s="41"/>
    </row>
    <row r="46" spans="1:17" x14ac:dyDescent="0.2">
      <c r="A46" s="24" t="s">
        <v>41</v>
      </c>
      <c r="C46" s="41"/>
      <c r="D46" s="41"/>
      <c r="E46" s="43" t="s">
        <v>124</v>
      </c>
      <c r="F46" s="41"/>
      <c r="G46" s="41"/>
    </row>
    <row r="47" spans="1:17" ht="76.5" x14ac:dyDescent="0.2">
      <c r="A47" t="s">
        <v>43</v>
      </c>
      <c r="C47" s="41"/>
      <c r="D47" s="41"/>
      <c r="E47" s="42" t="s">
        <v>78</v>
      </c>
      <c r="F47" s="41"/>
      <c r="G47" s="41"/>
    </row>
    <row r="48" spans="1:17" x14ac:dyDescent="0.2">
      <c r="A48" s="12" t="s">
        <v>37</v>
      </c>
      <c r="B48" s="17">
        <v>10</v>
      </c>
      <c r="C48" s="26" t="s">
        <v>79</v>
      </c>
      <c r="D48" s="27" t="s">
        <v>38</v>
      </c>
      <c r="E48" s="38" t="s">
        <v>80</v>
      </c>
      <c r="F48" s="39" t="s">
        <v>55</v>
      </c>
      <c r="G48" s="40">
        <v>5.7380000000000004</v>
      </c>
      <c r="H48" s="21">
        <v>0</v>
      </c>
      <c r="I48" s="21">
        <f>ROUND(ROUND(H48,2)*ROUND(G48,3),2)</f>
        <v>0</v>
      </c>
      <c r="N48">
        <f>(I48*21)/100</f>
        <v>0</v>
      </c>
      <c r="O48" t="s">
        <v>16</v>
      </c>
    </row>
    <row r="49" spans="1:17" ht="25.5" x14ac:dyDescent="0.2">
      <c r="A49" s="22" t="s">
        <v>40</v>
      </c>
      <c r="C49" s="41"/>
      <c r="D49" s="41"/>
      <c r="E49" s="42" t="s">
        <v>81</v>
      </c>
      <c r="F49" s="41"/>
      <c r="G49" s="41"/>
    </row>
    <row r="50" spans="1:17" x14ac:dyDescent="0.2">
      <c r="A50" s="24" t="s">
        <v>41</v>
      </c>
      <c r="C50" s="41"/>
      <c r="D50" s="41"/>
      <c r="E50" s="43" t="s">
        <v>124</v>
      </c>
      <c r="F50" s="41"/>
      <c r="G50" s="41"/>
    </row>
    <row r="51" spans="1:17" ht="63.75" x14ac:dyDescent="0.2">
      <c r="A51" t="s">
        <v>43</v>
      </c>
      <c r="C51" s="41"/>
      <c r="D51" s="41"/>
      <c r="E51" s="42" t="s">
        <v>82</v>
      </c>
      <c r="F51" s="41"/>
      <c r="G51" s="41"/>
    </row>
    <row r="52" spans="1:17" s="28" customFormat="1" ht="12.75" customHeight="1" x14ac:dyDescent="0.2">
      <c r="A52" s="30" t="s">
        <v>35</v>
      </c>
      <c r="B52" s="30"/>
      <c r="C52" s="31" t="s">
        <v>66</v>
      </c>
      <c r="D52" s="30"/>
      <c r="E52" s="32" t="s">
        <v>83</v>
      </c>
      <c r="F52" s="30"/>
      <c r="G52" s="30"/>
      <c r="H52" s="30"/>
      <c r="I52" s="33">
        <f>I53</f>
        <v>0</v>
      </c>
      <c r="N52" s="28">
        <f>0+Q52</f>
        <v>0</v>
      </c>
      <c r="P52" s="28">
        <f>0+I53</f>
        <v>0</v>
      </c>
      <c r="Q52" s="28">
        <f>0+N53</f>
        <v>0</v>
      </c>
    </row>
    <row r="53" spans="1:17" x14ac:dyDescent="0.2">
      <c r="A53" s="12" t="s">
        <v>37</v>
      </c>
      <c r="B53" s="17">
        <v>11</v>
      </c>
      <c r="C53" s="26" t="s">
        <v>84</v>
      </c>
      <c r="D53" s="27" t="s">
        <v>38</v>
      </c>
      <c r="E53" s="38" t="s">
        <v>85</v>
      </c>
      <c r="F53" s="39" t="s">
        <v>55</v>
      </c>
      <c r="G53" s="40">
        <v>12.1</v>
      </c>
      <c r="H53" s="21">
        <v>0</v>
      </c>
      <c r="I53" s="21">
        <f>ROUND(ROUND(H53,2)*ROUND(G53,3),2)</f>
        <v>0</v>
      </c>
      <c r="N53">
        <f>(I53*21)/100</f>
        <v>0</v>
      </c>
      <c r="O53" t="s">
        <v>16</v>
      </c>
    </row>
    <row r="54" spans="1:17" ht="38.25" x14ac:dyDescent="0.2">
      <c r="A54" s="22" t="s">
        <v>40</v>
      </c>
      <c r="C54" s="41"/>
      <c r="D54" s="41"/>
      <c r="E54" s="42" t="s">
        <v>98</v>
      </c>
      <c r="F54" s="41"/>
      <c r="G54" s="41"/>
    </row>
    <row r="55" spans="1:17" x14ac:dyDescent="0.2">
      <c r="A55" s="24" t="s">
        <v>41</v>
      </c>
      <c r="C55" s="41"/>
      <c r="D55" s="41"/>
      <c r="E55" s="43" t="s">
        <v>96</v>
      </c>
      <c r="F55" s="41"/>
      <c r="G55" s="41"/>
    </row>
    <row r="56" spans="1:17" ht="51" x14ac:dyDescent="0.2">
      <c r="A56" t="s">
        <v>43</v>
      </c>
      <c r="C56" s="41"/>
      <c r="D56" s="41"/>
      <c r="E56" s="42" t="s">
        <v>86</v>
      </c>
      <c r="F56" s="41"/>
      <c r="G56" s="41"/>
    </row>
    <row r="57" spans="1:17" s="28" customFormat="1" ht="12.75" customHeight="1" x14ac:dyDescent="0.2">
      <c r="A57" s="30" t="s">
        <v>35</v>
      </c>
      <c r="B57" s="30"/>
      <c r="C57" s="31" t="s">
        <v>32</v>
      </c>
      <c r="D57" s="30"/>
      <c r="E57" s="32" t="s">
        <v>87</v>
      </c>
      <c r="F57" s="30"/>
      <c r="G57" s="30"/>
      <c r="H57" s="30"/>
      <c r="I57" s="33">
        <f>I58+I62+I66+I70+I74</f>
        <v>0</v>
      </c>
      <c r="N57" s="28">
        <f>0+Q57</f>
        <v>0</v>
      </c>
      <c r="P57" s="28">
        <f>0+I62+I66+I70</f>
        <v>0</v>
      </c>
      <c r="Q57" s="28">
        <f>0+N62+N66+N70</f>
        <v>0</v>
      </c>
    </row>
    <row r="58" spans="1:17" ht="12.75" customHeight="1" x14ac:dyDescent="0.2">
      <c r="A58" s="29" t="s">
        <v>37</v>
      </c>
      <c r="B58" s="34">
        <v>12</v>
      </c>
      <c r="C58" s="26">
        <v>919133</v>
      </c>
      <c r="D58" s="27" t="s">
        <v>38</v>
      </c>
      <c r="E58" s="38" t="s">
        <v>111</v>
      </c>
      <c r="F58" s="39" t="s">
        <v>110</v>
      </c>
      <c r="G58" s="40">
        <v>12.85</v>
      </c>
      <c r="H58" s="44">
        <v>0</v>
      </c>
      <c r="I58" s="35">
        <f>ROUND(ROUND(H58,2)*ROUND(G58,3),2)</f>
        <v>0</v>
      </c>
      <c r="J58" s="28"/>
      <c r="K58" s="28"/>
      <c r="L58" s="28"/>
      <c r="M58" s="28"/>
      <c r="N58" s="28">
        <v>2780.1185999999998</v>
      </c>
      <c r="O58" s="28" t="s">
        <v>16</v>
      </c>
    </row>
    <row r="59" spans="1:17" ht="12.75" customHeight="1" x14ac:dyDescent="0.2">
      <c r="A59" s="36" t="s">
        <v>40</v>
      </c>
      <c r="B59" s="28"/>
      <c r="C59" s="41"/>
      <c r="D59" s="41"/>
      <c r="E59" s="42" t="s">
        <v>112</v>
      </c>
      <c r="F59" s="41"/>
      <c r="G59" s="41"/>
      <c r="H59" s="41"/>
      <c r="I59" s="28"/>
      <c r="J59" s="28"/>
      <c r="K59" s="28"/>
      <c r="L59" s="28"/>
      <c r="M59" s="28"/>
      <c r="N59" s="28"/>
      <c r="O59" s="28"/>
    </row>
    <row r="60" spans="1:17" ht="12.75" customHeight="1" x14ac:dyDescent="0.2">
      <c r="A60" s="37" t="s">
        <v>41</v>
      </c>
      <c r="B60" s="28"/>
      <c r="C60" s="41"/>
      <c r="D60" s="41"/>
      <c r="E60" s="43" t="s">
        <v>114</v>
      </c>
      <c r="F60" s="41"/>
      <c r="G60" s="41"/>
      <c r="H60" s="41"/>
      <c r="I60" s="28"/>
      <c r="J60" s="28"/>
      <c r="K60" s="28"/>
      <c r="L60" s="28"/>
      <c r="M60" s="28"/>
      <c r="N60" s="28"/>
      <c r="O60" s="28"/>
    </row>
    <row r="61" spans="1:17" ht="12.75" customHeight="1" x14ac:dyDescent="0.2">
      <c r="A61" s="28" t="s">
        <v>43</v>
      </c>
      <c r="B61" s="28"/>
      <c r="C61" s="41"/>
      <c r="D61" s="41"/>
      <c r="E61" s="42" t="s">
        <v>113</v>
      </c>
      <c r="F61" s="41"/>
      <c r="G61" s="41"/>
      <c r="H61" s="41"/>
      <c r="I61" s="28"/>
      <c r="J61" s="28"/>
      <c r="K61" s="28"/>
      <c r="L61" s="28"/>
      <c r="M61" s="28"/>
      <c r="N61" s="28"/>
      <c r="O61" s="28"/>
    </row>
    <row r="62" spans="1:17" x14ac:dyDescent="0.2">
      <c r="A62" s="12" t="s">
        <v>37</v>
      </c>
      <c r="B62" s="17">
        <v>13</v>
      </c>
      <c r="C62" s="26" t="s">
        <v>88</v>
      </c>
      <c r="D62" s="27" t="s">
        <v>46</v>
      </c>
      <c r="E62" s="38" t="s">
        <v>89</v>
      </c>
      <c r="F62" s="39" t="s">
        <v>55</v>
      </c>
      <c r="G62" s="40">
        <v>5.7380000000000004</v>
      </c>
      <c r="H62" s="44">
        <v>0</v>
      </c>
      <c r="I62" s="21">
        <f>ROUND(ROUND(H62,2)*ROUND(G62,3),2)</f>
        <v>0</v>
      </c>
      <c r="N62">
        <f>(I62*21)/100</f>
        <v>0</v>
      </c>
      <c r="O62" t="s">
        <v>16</v>
      </c>
    </row>
    <row r="63" spans="1:17" ht="38.25" x14ac:dyDescent="0.2">
      <c r="A63" s="22" t="s">
        <v>40</v>
      </c>
      <c r="C63" s="41"/>
      <c r="D63" s="41"/>
      <c r="E63" s="42" t="s">
        <v>97</v>
      </c>
      <c r="F63" s="41"/>
      <c r="G63" s="41"/>
      <c r="H63" s="41"/>
    </row>
    <row r="64" spans="1:17" x14ac:dyDescent="0.2">
      <c r="A64" s="24" t="s">
        <v>41</v>
      </c>
      <c r="C64" s="41"/>
      <c r="D64" s="41"/>
      <c r="E64" s="43" t="s">
        <v>124</v>
      </c>
      <c r="F64" s="41"/>
      <c r="G64" s="41"/>
      <c r="H64" s="41"/>
    </row>
    <row r="65" spans="1:15" ht="25.5" x14ac:dyDescent="0.2">
      <c r="A65" t="s">
        <v>43</v>
      </c>
      <c r="C65" s="41"/>
      <c r="D65" s="41"/>
      <c r="E65" s="42" t="s">
        <v>90</v>
      </c>
      <c r="F65" s="41"/>
      <c r="G65" s="41"/>
      <c r="H65" s="41"/>
    </row>
    <row r="66" spans="1:15" x14ac:dyDescent="0.2">
      <c r="A66" s="12" t="s">
        <v>37</v>
      </c>
      <c r="B66" s="17">
        <v>14</v>
      </c>
      <c r="C66" s="26" t="s">
        <v>91</v>
      </c>
      <c r="D66" s="27" t="s">
        <v>38</v>
      </c>
      <c r="E66" s="38" t="s">
        <v>92</v>
      </c>
      <c r="F66" s="39" t="s">
        <v>55</v>
      </c>
      <c r="G66" s="40">
        <v>12.1</v>
      </c>
      <c r="H66" s="44">
        <v>0</v>
      </c>
      <c r="I66" s="21">
        <f>ROUND(ROUND(H66,2)*ROUND(G66,3),2)</f>
        <v>0</v>
      </c>
      <c r="N66">
        <f>(I66*21)/100</f>
        <v>0</v>
      </c>
      <c r="O66" t="s">
        <v>16</v>
      </c>
    </row>
    <row r="67" spans="1:15" ht="25.5" x14ac:dyDescent="0.2">
      <c r="A67" s="22" t="s">
        <v>40</v>
      </c>
      <c r="C67" s="41"/>
      <c r="D67" s="41"/>
      <c r="E67" s="42" t="s">
        <v>93</v>
      </c>
      <c r="F67" s="41"/>
      <c r="G67" s="41"/>
      <c r="H67" s="41"/>
    </row>
    <row r="68" spans="1:15" x14ac:dyDescent="0.2">
      <c r="A68" s="24" t="s">
        <v>41</v>
      </c>
      <c r="C68" s="41"/>
      <c r="D68" s="41"/>
      <c r="E68" s="43" t="s">
        <v>96</v>
      </c>
      <c r="F68" s="41"/>
      <c r="G68" s="41"/>
      <c r="H68" s="41"/>
    </row>
    <row r="69" spans="1:15" ht="25.5" x14ac:dyDescent="0.2">
      <c r="A69" t="s">
        <v>43</v>
      </c>
      <c r="C69" s="41"/>
      <c r="D69" s="41"/>
      <c r="E69" s="42" t="s">
        <v>90</v>
      </c>
      <c r="F69" s="41"/>
      <c r="G69" s="41"/>
      <c r="H69" s="41"/>
    </row>
    <row r="70" spans="1:15" x14ac:dyDescent="0.2">
      <c r="A70" s="12" t="s">
        <v>37</v>
      </c>
      <c r="B70" s="17">
        <v>15</v>
      </c>
      <c r="C70" s="26">
        <v>966158</v>
      </c>
      <c r="D70" s="27" t="s">
        <v>38</v>
      </c>
      <c r="E70" s="38" t="s">
        <v>100</v>
      </c>
      <c r="F70" s="39" t="s">
        <v>64</v>
      </c>
      <c r="G70" s="40">
        <v>1.157</v>
      </c>
      <c r="H70" s="44">
        <v>0</v>
      </c>
      <c r="I70" s="21">
        <f>ROUND(ROUND(H70,2)*ROUND(G70,3),2)</f>
        <v>0</v>
      </c>
      <c r="N70">
        <f>(I70*21)/100</f>
        <v>0</v>
      </c>
      <c r="O70" t="s">
        <v>16</v>
      </c>
    </row>
    <row r="71" spans="1:15" ht="38.25" x14ac:dyDescent="0.2">
      <c r="A71" s="22" t="s">
        <v>40</v>
      </c>
      <c r="C71" s="41"/>
      <c r="D71" s="41"/>
      <c r="E71" s="42" t="s">
        <v>106</v>
      </c>
      <c r="F71" s="41"/>
      <c r="G71" s="41"/>
      <c r="H71" s="41"/>
    </row>
    <row r="72" spans="1:15" x14ac:dyDescent="0.2">
      <c r="A72" s="24" t="s">
        <v>41</v>
      </c>
      <c r="C72" s="41"/>
      <c r="D72" s="41"/>
      <c r="E72" s="43" t="s">
        <v>107</v>
      </c>
      <c r="F72" s="41"/>
      <c r="G72" s="41"/>
    </row>
    <row r="73" spans="1:15" ht="114.75" x14ac:dyDescent="0.2">
      <c r="A73" t="s">
        <v>43</v>
      </c>
      <c r="C73" s="41"/>
      <c r="D73" s="41"/>
      <c r="E73" s="42" t="s">
        <v>94</v>
      </c>
      <c r="F73" s="41"/>
      <c r="G73" s="41"/>
    </row>
    <row r="74" spans="1:15" x14ac:dyDescent="0.2">
      <c r="A74" s="12" t="s">
        <v>37</v>
      </c>
      <c r="B74" s="17">
        <v>16</v>
      </c>
      <c r="C74" s="26" t="s">
        <v>103</v>
      </c>
      <c r="D74" s="27" t="s">
        <v>38</v>
      </c>
      <c r="E74" s="38" t="s">
        <v>104</v>
      </c>
      <c r="F74" s="39" t="s">
        <v>101</v>
      </c>
      <c r="G74" s="40">
        <v>41.652000000000001</v>
      </c>
      <c r="H74" s="44">
        <v>0</v>
      </c>
      <c r="I74" s="21">
        <f>ROUND(ROUND(H74,2)*ROUND(G74,3),2)</f>
        <v>0</v>
      </c>
      <c r="N74">
        <f>(I74*21)/100</f>
        <v>0</v>
      </c>
      <c r="O74" t="s">
        <v>16</v>
      </c>
    </row>
    <row r="75" spans="1:15" ht="25.5" x14ac:dyDescent="0.2">
      <c r="A75" s="22" t="s">
        <v>40</v>
      </c>
      <c r="C75" s="41"/>
      <c r="D75" s="41"/>
      <c r="E75" s="42" t="s">
        <v>105</v>
      </c>
      <c r="F75" s="41"/>
      <c r="G75" s="41"/>
    </row>
    <row r="76" spans="1:15" x14ac:dyDescent="0.2">
      <c r="A76" s="24" t="s">
        <v>41</v>
      </c>
      <c r="C76" s="41"/>
      <c r="D76" s="41"/>
      <c r="E76" s="43" t="s">
        <v>108</v>
      </c>
      <c r="F76" s="41"/>
      <c r="G76" s="41"/>
    </row>
    <row r="77" spans="1:15" ht="25.5" x14ac:dyDescent="0.2">
      <c r="A77" t="s">
        <v>43</v>
      </c>
      <c r="C77" s="41"/>
      <c r="D77" s="41"/>
      <c r="E77" s="42" t="s">
        <v>102</v>
      </c>
      <c r="F77" s="41"/>
      <c r="G77" s="41"/>
    </row>
    <row r="78" spans="1:15" ht="12.75" customHeight="1" x14ac:dyDescent="0.2">
      <c r="C78" s="41"/>
      <c r="D78" s="41"/>
      <c r="E78" s="41"/>
      <c r="F78" s="41"/>
      <c r="G78" s="41"/>
    </row>
    <row r="79" spans="1:15" ht="12.75" customHeight="1" x14ac:dyDescent="0.2">
      <c r="C79" s="41"/>
      <c r="D79" s="41"/>
      <c r="E79" s="41"/>
      <c r="F79" s="41"/>
      <c r="G79" s="41"/>
    </row>
    <row r="80" spans="1:15" ht="12.75" customHeight="1" x14ac:dyDescent="0.2">
      <c r="C80" s="41"/>
      <c r="D80" s="41"/>
      <c r="E80" s="41"/>
      <c r="F80" s="41"/>
      <c r="G80" s="41"/>
    </row>
    <row r="81" spans="3:7" ht="12.75" customHeight="1" x14ac:dyDescent="0.2">
      <c r="C81" s="41"/>
      <c r="D81" s="41"/>
      <c r="E81" s="41"/>
      <c r="F81" s="41"/>
      <c r="G81" s="41"/>
    </row>
    <row r="82" spans="3:7" ht="12.75" customHeight="1" x14ac:dyDescent="0.2">
      <c r="C82" s="41"/>
      <c r="D82" s="41"/>
      <c r="E82" s="41"/>
      <c r="F82" s="41"/>
      <c r="G82" s="41"/>
    </row>
    <row r="83" spans="3:7" ht="12.75" customHeight="1" x14ac:dyDescent="0.2">
      <c r="C83" s="41"/>
      <c r="D83" s="41"/>
      <c r="E83" s="41"/>
      <c r="F83" s="41"/>
      <c r="G83" s="41"/>
    </row>
    <row r="84" spans="3:7" ht="12.75" customHeight="1" x14ac:dyDescent="0.2">
      <c r="C84" s="41"/>
      <c r="D84" s="41"/>
      <c r="E84" s="41"/>
      <c r="F84" s="41"/>
      <c r="G84" s="41"/>
    </row>
    <row r="85" spans="3:7" ht="12.75" customHeight="1" x14ac:dyDescent="0.2">
      <c r="C85" s="41"/>
      <c r="D85" s="41"/>
      <c r="E85" s="41"/>
      <c r="F85" s="41"/>
      <c r="G85" s="41"/>
    </row>
    <row r="86" spans="3:7" ht="12.75" customHeight="1" x14ac:dyDescent="0.2">
      <c r="C86" s="41"/>
      <c r="D86" s="41"/>
      <c r="E86" s="41"/>
      <c r="F86" s="41"/>
      <c r="G86" s="41"/>
    </row>
    <row r="87" spans="3:7" ht="12.75" customHeight="1" x14ac:dyDescent="0.2">
      <c r="C87" s="41"/>
      <c r="D87" s="41"/>
      <c r="E87" s="41"/>
      <c r="F87" s="41"/>
      <c r="G87" s="41"/>
    </row>
    <row r="88" spans="3:7" ht="12.75" customHeight="1" x14ac:dyDescent="0.2">
      <c r="C88" s="41"/>
      <c r="D88" s="41"/>
      <c r="E88" s="41"/>
      <c r="F88" s="41"/>
      <c r="G88" s="41"/>
    </row>
    <row r="89" spans="3:7" ht="12.75" customHeight="1" x14ac:dyDescent="0.2">
      <c r="C89" s="41"/>
      <c r="D89" s="41"/>
      <c r="E89" s="41"/>
      <c r="F89" s="41"/>
      <c r="G89" s="41"/>
    </row>
    <row r="90" spans="3:7" ht="12.75" customHeight="1" x14ac:dyDescent="0.2">
      <c r="C90" s="41"/>
      <c r="D90" s="41"/>
      <c r="E90" s="41"/>
      <c r="F90" s="41"/>
      <c r="G90" s="41"/>
    </row>
    <row r="91" spans="3:7" ht="12.75" customHeight="1" x14ac:dyDescent="0.2">
      <c r="C91" s="41"/>
      <c r="D91" s="41"/>
      <c r="E91" s="41"/>
      <c r="F91" s="41"/>
      <c r="G91" s="41"/>
    </row>
    <row r="92" spans="3:7" ht="12.75" customHeight="1" x14ac:dyDescent="0.2">
      <c r="C92" s="41"/>
      <c r="D92" s="41"/>
      <c r="E92" s="41"/>
      <c r="F92" s="41"/>
      <c r="G92" s="41"/>
    </row>
    <row r="93" spans="3:7" ht="12.75" customHeight="1" x14ac:dyDescent="0.2">
      <c r="C93" s="41"/>
      <c r="D93" s="41"/>
      <c r="E93" s="41"/>
      <c r="F93" s="41"/>
      <c r="G93" s="41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7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000_Ostatní + 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Fetterle Ivo</dc:creator>
  <cp:keywords/>
  <dc:description/>
  <cp:lastModifiedBy>Nováková Veronika</cp:lastModifiedBy>
  <cp:lastPrinted>2022-12-15T12:18:33Z</cp:lastPrinted>
  <dcterms:created xsi:type="dcterms:W3CDTF">2023-03-24T09:36:10Z</dcterms:created>
  <dcterms:modified xsi:type="dcterms:W3CDTF">2023-06-07T06:31:38Z</dcterms:modified>
  <cp:category/>
  <cp:contentStatus/>
</cp:coreProperties>
</file>